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95" windowWidth="17415" windowHeight="5130" tabRatio="779" activeTab="1"/>
  </bookViews>
  <sheets>
    <sheet name="RADAR - Curitiba" sheetId="1" r:id="rId1"/>
    <sheet name="RADAR - Galeão" sheetId="2" r:id="rId2"/>
    <sheet name="Cofins - PIS-PASEP " sheetId="3" r:id="rId3"/>
  </sheets>
  <definedNames>
    <definedName name="_xlnm.Print_Area" localSheetId="0">'RADAR - Curitiba'!$A$1:$F$32</definedName>
    <definedName name="_xlnm.Print_Area" localSheetId="1">'RADAR - Galeão'!$A$2:$E$32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imes New Roman"/>
            <family val="1"/>
          </rPr>
          <t>Alíquota do Imposto de Importação
(%)</t>
        </r>
      </text>
    </comment>
    <comment ref="D3" authorId="0">
      <text>
        <r>
          <rPr>
            <b/>
            <sz val="8"/>
            <color indexed="8"/>
            <rFont val="Times New Roman"/>
            <family val="1"/>
          </rPr>
          <t>Alíquota do IPI (IPI)</t>
        </r>
      </text>
    </comment>
    <comment ref="G3" authorId="0">
      <text>
        <r>
          <rPr>
            <b/>
            <sz val="8"/>
            <color indexed="8"/>
            <rFont val="Times New Roman"/>
            <family val="1"/>
          </rPr>
          <t>Alíquota de Pis/Pasep (%)</t>
        </r>
      </text>
    </comment>
    <comment ref="H3" authorId="0">
      <text>
        <r>
          <rPr>
            <b/>
            <sz val="8"/>
            <color indexed="8"/>
            <rFont val="Times New Roman"/>
            <family val="1"/>
          </rPr>
          <t>Alíquota da Cofins (%)</t>
        </r>
      </text>
    </comment>
    <comment ref="I3" authorId="0">
      <text>
        <r>
          <rPr>
            <b/>
            <sz val="8"/>
            <color indexed="8"/>
            <rFont val="Times New Roman"/>
            <family val="1"/>
          </rPr>
          <t>Alíquota do ICMS (%)</t>
        </r>
      </text>
    </comment>
    <comment ref="D4" authorId="0">
      <text>
        <r>
          <rPr>
            <b/>
            <sz val="8"/>
            <color indexed="8"/>
            <rFont val="Times New Roman"/>
            <family val="1"/>
          </rPr>
          <t>* Alíquota Específica (se houver)
* Informe o valor em R$ (Reais) por unidade do 
 produto constante da adição e preencha o campo
 quantidade (Q) na célula seguinte.</t>
        </r>
      </text>
    </comment>
    <comment ref="E4" authorId="0">
      <text>
        <r>
          <rPr>
            <b/>
            <sz val="8"/>
            <color indexed="8"/>
            <rFont val="Times New Roman"/>
            <family val="1"/>
          </rPr>
          <t xml:space="preserve">Quantidade do Produto importado, compatível com a alíquota específica.
</t>
        </r>
      </text>
    </comment>
    <comment ref="C9" authorId="0">
      <text>
        <r>
          <rPr>
            <b/>
            <sz val="8"/>
            <color indexed="8"/>
            <rFont val="Times New Roman"/>
            <family val="1"/>
          </rPr>
          <t>Alíquota do Imposto de Importação
(%)</t>
        </r>
      </text>
    </comment>
    <comment ref="D9" authorId="0">
      <text>
        <r>
          <rPr>
            <b/>
            <sz val="8"/>
            <color indexed="8"/>
            <rFont val="Times New Roman"/>
            <family val="1"/>
          </rPr>
          <t>Alíquota do IPI (IPI)</t>
        </r>
      </text>
    </comment>
    <comment ref="G9" authorId="0">
      <text>
        <r>
          <rPr>
            <b/>
            <sz val="8"/>
            <color indexed="8"/>
            <rFont val="Times New Roman"/>
            <family val="1"/>
          </rPr>
          <t>Alíquota de Pis/Pasep (%)</t>
        </r>
      </text>
    </comment>
    <comment ref="H9" authorId="0">
      <text>
        <r>
          <rPr>
            <b/>
            <sz val="8"/>
            <color indexed="8"/>
            <rFont val="Times New Roman"/>
            <family val="1"/>
          </rPr>
          <t>Alíquota da Cofins (%)</t>
        </r>
      </text>
    </comment>
    <comment ref="I9" authorId="0">
      <text>
        <r>
          <rPr>
            <b/>
            <sz val="8"/>
            <color indexed="8"/>
            <rFont val="Times New Roman"/>
            <family val="1"/>
          </rPr>
          <t>Alíquota do ICMS (%)</t>
        </r>
      </text>
    </comment>
    <comment ref="D10" authorId="0">
      <text>
        <r>
          <rPr>
            <b/>
            <sz val="8"/>
            <color indexed="8"/>
            <rFont val="Times New Roman"/>
            <family val="1"/>
          </rPr>
          <t>* Alíquota Específica (se houver)
* Informe o valor em R$ (Reais) por unidade do 
 produto constante da adição e preencha o campo
 quantidade (Q) na célula seguinte.</t>
        </r>
      </text>
    </comment>
    <comment ref="E10" authorId="0">
      <text>
        <r>
          <rPr>
            <b/>
            <sz val="8"/>
            <color indexed="8"/>
            <rFont val="Times New Roman"/>
            <family val="1"/>
          </rPr>
          <t xml:space="preserve">Quantidade do Produto importado, compatível com a alíquota específica.
</t>
        </r>
      </text>
    </comment>
    <comment ref="J10" authorId="0">
      <text>
        <r>
          <rPr>
            <b/>
            <sz val="8"/>
            <color indexed="8"/>
            <rFont val="Times New Roman"/>
            <family val="1"/>
          </rPr>
          <t>Total - Cofins (R$)</t>
        </r>
      </text>
    </comment>
    <comment ref="K10" authorId="0">
      <text>
        <r>
          <rPr>
            <b/>
            <sz val="8"/>
            <color indexed="8"/>
            <rFont val="Times New Roman"/>
            <family val="1"/>
          </rPr>
          <t>Total - Pis/Pasep (R$)</t>
        </r>
      </text>
    </comment>
  </commentList>
</comments>
</file>

<file path=xl/sharedStrings.xml><?xml version="1.0" encoding="utf-8"?>
<sst xmlns="http://schemas.openxmlformats.org/spreadsheetml/2006/main" count="138" uniqueCount="80">
  <si>
    <t>PLANILHA DE ESTIMATIVA DE CUSTO E COMPOSIÇÃO DE PREÇO - IMPORTAÇÃO</t>
  </si>
  <si>
    <t>UNIDADE</t>
  </si>
  <si>
    <t>QUANT.</t>
  </si>
  <si>
    <t>PREÇO UNIT</t>
  </si>
  <si>
    <t>PREÇO TOTAL</t>
  </si>
  <si>
    <t xml:space="preserve">A)  CUSTO DO EQUIPAMENTO </t>
  </si>
  <si>
    <t>UN.</t>
  </si>
  <si>
    <r>
      <t>B)  FRETE INTERNACIONAL  -</t>
    </r>
    <r>
      <rPr>
        <b/>
        <sz val="10"/>
        <rFont val="Arial"/>
        <family val="2"/>
      </rPr>
      <t xml:space="preserve"> MARÍTIMO</t>
    </r>
    <r>
      <rPr>
        <sz val="10"/>
        <rFont val="Arial"/>
        <family val="2"/>
      </rPr>
      <t xml:space="preserve"> (OBS. 4)</t>
    </r>
  </si>
  <si>
    <t>UN</t>
  </si>
  <si>
    <t>C = (A...B)</t>
  </si>
  <si>
    <t>DESPESAS  DE  DESEMBARAÇO  ADUANEIRO  A  CARGO  DA  INFRAERO</t>
  </si>
  <si>
    <t>D)  SEGURO INTERNACIONAL - A SER AVERBADO NA APÓLICE  DA INFRAERO - C * 0,25%</t>
  </si>
  <si>
    <t>E)  TAXA DE UTILIZAÇÃO DO SISCOMEX (1 Declaração de Importação e 1 adição)  R$40,00 / taxa de câmbio</t>
  </si>
  <si>
    <t>J)  ICMS - IMPOSTO SOBRE CIRCULAÇÃO DE MERCADORIAS E SERVIÇOS - [(C+D + E + F + G+ H + I) /0,82]*0,18  -  (OBS. 7)</t>
  </si>
  <si>
    <t xml:space="preserve">K)  ARMAZENAGEM, CAPATAZIA/DESPESAS PORTUÁRIAS  -  C x 2% </t>
  </si>
  <si>
    <t>L)  AFRMM - ADICIONAL S/ FRETE INTERNACIONAL MARÍTIMO - B x 25%</t>
  </si>
  <si>
    <t>M)  TAXAS BANCÁRIAS - (PAGAMENTOS REMETIDOS AO EXTERIOR)  C* 0,5%</t>
  </si>
  <si>
    <t>N)  OUTRAS DESPESAS COM DESEMBARAÇO ADUANEIRO - C* 2%</t>
  </si>
  <si>
    <t>TAXA DE CÂMBIO</t>
  </si>
  <si>
    <t>OBS:</t>
  </si>
  <si>
    <t>1) Os  campos de "D" a "N" serão preenchidos pela INFRAERO;</t>
  </si>
  <si>
    <t>O = SOMA (D...N)</t>
  </si>
  <si>
    <t>P = SOMA (C + O)  MOEDA ESTRANGEIRA</t>
  </si>
  <si>
    <t>Q)  TOTAL DOS VALORES CONVERTIDOS EM REAIS = (P * TAXA DE CÂMBIO)</t>
  </si>
  <si>
    <t>MOEDA: DÓLARES</t>
  </si>
  <si>
    <t>Número Adição</t>
  </si>
  <si>
    <t>Valor Aduaneiro</t>
  </si>
  <si>
    <t>Alíquotas*</t>
  </si>
  <si>
    <t>COFINS Importação (R$)</t>
  </si>
  <si>
    <t>PIS/PASEP Importação (R$)</t>
  </si>
  <si>
    <t>II</t>
  </si>
  <si>
    <t>IPI</t>
  </si>
  <si>
    <t>Pis/Pasep</t>
  </si>
  <si>
    <t>Cofins</t>
  </si>
  <si>
    <t>Icms</t>
  </si>
  <si>
    <t>Específica</t>
  </si>
  <si>
    <t>Quantidade</t>
  </si>
  <si>
    <t>Ad Valorem</t>
  </si>
  <si>
    <t>F)  I.I. - IMPOSTO DE IMPORTAÇÃO  -  (C+D+E) * 0 %.(OBS. 5)</t>
  </si>
  <si>
    <t>G)  I.P.I. - IMPOSTO SOBRE PRODUTOS INDUSTRIALIZADOS  - ( C+D+E+F) * 20 % (OBS. 5)</t>
  </si>
  <si>
    <t>H)  PIS/PASEP-IMPORTAÇÃO  - 1,65 % (OBS. 6)</t>
  </si>
  <si>
    <t>I)  COFINS-IMPORTAÇÃO  - 7,6 %   (OBS. 6)</t>
  </si>
  <si>
    <t>7) ICMS – considerada a alíquota de 18% , podendo variar conforme o destino do bem.</t>
  </si>
  <si>
    <t>6) As alíquotas do PIS/PASEP-Importação e COFINS-Importação utilizada a Planilha Homologada pela Secretaria da Receita Federal (Norma COANA Nº 002/2005, de 23/06/2005);</t>
  </si>
  <si>
    <t xml:space="preserve">5) A alíquota do Imposto de Importação (II) será de 0%  e o Imposto sobre Produtos Industrializados ( IPI) será de 20% de acordo com a classificação tarifária (codificação NCM da             Tarifa  Externa Comum - TEC); </t>
  </si>
  <si>
    <t>4) O frete internacional informado pelo fornecedor;</t>
  </si>
  <si>
    <t>3) Taxa de Câmbio do dia: 31/05/2011, Taxa de Venda 1,5799, Dólares;</t>
  </si>
  <si>
    <t>OBJETO: Sistema completo para RADAR de solo - Curitiba.</t>
  </si>
  <si>
    <t>OBRA DE IMPLANTAÇÃO DO RADAR DE SOLO NO AEROPORTO DE CURITIBA</t>
  </si>
  <si>
    <t>UND</t>
  </si>
  <si>
    <t>QTD</t>
  </si>
  <si>
    <t>PREÇO UNITÁRIO (US$)</t>
  </si>
  <si>
    <t>TOTAL</t>
  </si>
  <si>
    <t>11.1</t>
  </si>
  <si>
    <t>Fornecimento do Sistema RADAR de Superfície - SMGCS incluindo subsistemas de transmissão / recepção / processamento de dados RADAR (redundantes -principal/reserva - automático), antena, servidores de dados para visualização (p/ Sala Técnica), duas estações de trabalho para gravação e visualização de dados (p/ Sala técnica), uma estação de trabalho para configuração / monitoração / controle / manutenção do Sistema (p/ Sala Técnica), visualização com duas estações de trabalho com monitor LCD touch screen de 20" com teclado e mouse (p/ Torre de Controle), conforme Especificações Técnicas constante do Edital.</t>
  </si>
  <si>
    <t>cj</t>
  </si>
  <si>
    <t>11.2</t>
  </si>
  <si>
    <t>Desembaraço Aduaneiro do Sistema RADAR de Superfície - SMGCS.</t>
  </si>
  <si>
    <t>11.3</t>
  </si>
  <si>
    <t>Fornecimento da Estrutura Metálica para Suporte da Antena incluindo escada e para-raios</t>
  </si>
  <si>
    <t>11.4</t>
  </si>
  <si>
    <t>Desembaraço Aduaneiro da Estrutura Metálica.</t>
  </si>
  <si>
    <t>11.5</t>
  </si>
  <si>
    <t>Fornecimento do Contêiner Metálico com Instalações Elétricas Prediais, Unidade de Temporização de Ar Condicionados, de acordo com os fabricantes.</t>
  </si>
  <si>
    <t>11.6</t>
  </si>
  <si>
    <t>Desembaraço Aduaneiro do Contêiner Metálico.</t>
  </si>
  <si>
    <t>un</t>
  </si>
  <si>
    <t>11.7</t>
  </si>
  <si>
    <t>Fornecimento do Terminal  Portátil de Manutenção e Monitoração.</t>
  </si>
  <si>
    <t>11.8</t>
  </si>
  <si>
    <t>Desembaraço Aduaneiro do Terminal Portátil de Manutenção e Monitoração.</t>
  </si>
  <si>
    <t>11.9</t>
  </si>
  <si>
    <t>Fornecimento de Equipamentos Transponders para Instalação Veicular</t>
  </si>
  <si>
    <t>11.10</t>
  </si>
  <si>
    <t>Desembaraço Aduaneiro dos Transponders</t>
  </si>
  <si>
    <t>11.11</t>
  </si>
  <si>
    <t>Frete Internacional</t>
  </si>
  <si>
    <t>Radar solo - CURITIBA</t>
  </si>
  <si>
    <t>2) Codificação NCM na Tarifa Externa Comum (TEC) – 8526.10.00, informado pelo fornecedor dos equipamentos;</t>
  </si>
  <si>
    <t>Radar solo - GALEÃO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</si>
</sst>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[$$-409]#,##0.00"/>
    <numFmt numFmtId="179" formatCode="0.00000"/>
    <numFmt numFmtId="180" formatCode="[$R$-416]\ #,##0.00;[Red]\-[$R$-416]\ #,##0.00"/>
    <numFmt numFmtId="181" formatCode="#,##0.0000"/>
    <numFmt numFmtId="182" formatCode="0.0000"/>
    <numFmt numFmtId="183" formatCode="#,##0.000\ ;&quot; (&quot;#,##0.000\);&quot; -&quot;#\ ;@\ "/>
    <numFmt numFmtId="184" formatCode="#,##0.00\ ;&quot; (&quot;#,##0.00\);&quot; -&quot;#\ ;@\ "/>
    <numFmt numFmtId="185" formatCode="#,##0.00_ ;\-#,##0.00\ "/>
    <numFmt numFmtId="186" formatCode="#,##0.000\ ;&quot; (&quot;#,##0.000\);&quot; -&quot;#.0\ ;@\ "/>
    <numFmt numFmtId="187" formatCode="#,##0.0\ ;&quot; (&quot;#,##0.0\);&quot; -&quot;#\ ;@\ "/>
    <numFmt numFmtId="188" formatCode="#,##0\ ;&quot; (&quot;#,##0\);&quot; -&quot;#\ ;@\ "/>
    <numFmt numFmtId="189" formatCode="000"/>
    <numFmt numFmtId="190" formatCode="0.0%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1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84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01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10" xfId="49" applyFont="1" applyBorder="1" applyAlignment="1">
      <alignment horizontal="justify" vertical="top" wrapText="1"/>
      <protection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9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9" fontId="0" fillId="0" borderId="11" xfId="0" applyNumberFormat="1" applyFont="1" applyBorder="1" applyAlignment="1">
      <alignment horizontal="right"/>
    </xf>
    <xf numFmtId="39" fontId="0" fillId="0" borderId="12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0" fillId="0" borderId="13" xfId="0" applyFont="1" applyBorder="1" applyAlignment="1">
      <alignment horizontal="left"/>
    </xf>
    <xf numFmtId="39" fontId="0" fillId="0" borderId="12" xfId="0" applyNumberForma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39" fontId="0" fillId="0" borderId="15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12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 vertical="center"/>
    </xf>
    <xf numFmtId="0" fontId="8" fillId="33" borderId="0" xfId="0" applyFont="1" applyFill="1" applyAlignment="1">
      <alignment/>
    </xf>
    <xf numFmtId="179" fontId="8" fillId="33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Alignment="1">
      <alignment/>
    </xf>
    <xf numFmtId="0" fontId="2" fillId="0" borderId="18" xfId="49" applyFont="1" applyBorder="1" applyAlignment="1">
      <alignment horizontal="justify" vertical="top" wrapText="1"/>
      <protection/>
    </xf>
    <xf numFmtId="3" fontId="2" fillId="0" borderId="0" xfId="0" applyNumberFormat="1" applyFont="1" applyFill="1" applyAlignment="1">
      <alignment vertical="top"/>
    </xf>
    <xf numFmtId="183" fontId="0" fillId="0" borderId="0" xfId="53" applyNumberFormat="1" applyFont="1" applyFill="1" applyBorder="1" applyAlignment="1" applyProtection="1">
      <alignment/>
      <protection/>
    </xf>
    <xf numFmtId="185" fontId="0" fillId="0" borderId="0" xfId="0" applyNumberFormat="1" applyFill="1" applyAlignment="1">
      <alignment/>
    </xf>
    <xf numFmtId="0" fontId="0" fillId="0" borderId="13" xfId="0" applyBorder="1" applyAlignment="1">
      <alignment horizontal="left"/>
    </xf>
    <xf numFmtId="0" fontId="10" fillId="34" borderId="11" xfId="0" applyFont="1" applyFill="1" applyBorder="1" applyAlignment="1">
      <alignment horizontal="center" vertical="center" wrapText="1"/>
    </xf>
    <xf numFmtId="184" fontId="11" fillId="34" borderId="11" xfId="53" applyFont="1" applyFill="1" applyBorder="1" applyAlignment="1" applyProtection="1">
      <alignment horizontal="center" vertical="center" wrapText="1"/>
      <protection/>
    </xf>
    <xf numFmtId="189" fontId="0" fillId="35" borderId="19" xfId="0" applyNumberFormat="1" applyFill="1" applyBorder="1" applyAlignment="1" applyProtection="1">
      <alignment horizontal="center"/>
      <protection hidden="1"/>
    </xf>
    <xf numFmtId="190" fontId="0" fillId="36" borderId="20" xfId="51" applyNumberFormat="1" applyFont="1" applyFill="1" applyBorder="1" applyAlignment="1" applyProtection="1">
      <alignment horizontal="center"/>
      <protection locked="0"/>
    </xf>
    <xf numFmtId="39" fontId="0" fillId="36" borderId="20" xfId="53" applyNumberFormat="1" applyFont="1" applyFill="1" applyBorder="1" applyAlignment="1" applyProtection="1">
      <alignment horizontal="center"/>
      <protection locked="0"/>
    </xf>
    <xf numFmtId="3" fontId="0" fillId="36" borderId="20" xfId="53" applyNumberFormat="1" applyFont="1" applyFill="1" applyBorder="1" applyAlignment="1" applyProtection="1">
      <alignment horizontal="center"/>
      <protection locked="0"/>
    </xf>
    <xf numFmtId="10" fontId="0" fillId="36" borderId="20" xfId="51" applyNumberFormat="1" applyFont="1" applyFill="1" applyBorder="1" applyAlignment="1" applyProtection="1">
      <alignment horizontal="center"/>
      <protection locked="0"/>
    </xf>
    <xf numFmtId="184" fontId="2" fillId="35" borderId="20" xfId="53" applyFont="1" applyFill="1" applyBorder="1" applyAlignment="1" applyProtection="1">
      <alignment horizontal="center"/>
      <protection hidden="1"/>
    </xf>
    <xf numFmtId="184" fontId="2" fillId="35" borderId="11" xfId="53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84" fontId="0" fillId="0" borderId="0" xfId="53" applyAlignment="1">
      <alignment/>
    </xf>
    <xf numFmtId="184" fontId="0" fillId="0" borderId="0" xfId="0" applyNumberFormat="1" applyAlignment="1">
      <alignment/>
    </xf>
    <xf numFmtId="0" fontId="13" fillId="37" borderId="21" xfId="0" applyFont="1" applyFill="1" applyBorder="1" applyAlignment="1">
      <alignment horizontal="left" vertical="center" wrapText="1"/>
    </xf>
    <xf numFmtId="0" fontId="13" fillId="37" borderId="22" xfId="0" applyFont="1" applyFill="1" applyBorder="1" applyAlignment="1">
      <alignment horizontal="left" vertical="center" wrapText="1"/>
    </xf>
    <xf numFmtId="0" fontId="13" fillId="37" borderId="22" xfId="0" applyFont="1" applyFill="1" applyBorder="1" applyAlignment="1">
      <alignment horizontal="center" vertical="center"/>
    </xf>
    <xf numFmtId="4" fontId="13" fillId="37" borderId="22" xfId="0" applyNumberFormat="1" applyFont="1" applyFill="1" applyBorder="1" applyAlignment="1">
      <alignment horizontal="center" vertical="center" wrapText="1"/>
    </xf>
    <xf numFmtId="4" fontId="13" fillId="37" borderId="23" xfId="0" applyNumberFormat="1" applyFont="1" applyFill="1" applyBorder="1" applyAlignment="1">
      <alignment vertical="center"/>
    </xf>
    <xf numFmtId="0" fontId="14" fillId="38" borderId="21" xfId="0" applyFont="1" applyFill="1" applyBorder="1" applyAlignment="1">
      <alignment horizontal="left" vertical="center" wrapText="1"/>
    </xf>
    <xf numFmtId="0" fontId="14" fillId="38" borderId="22" xfId="0" applyFont="1" applyFill="1" applyBorder="1" applyAlignment="1">
      <alignment horizontal="left" vertical="center" wrapText="1"/>
    </xf>
    <xf numFmtId="0" fontId="14" fillId="38" borderId="22" xfId="0" applyFont="1" applyFill="1" applyBorder="1" applyAlignment="1">
      <alignment horizontal="center" vertical="center"/>
    </xf>
    <xf numFmtId="2" fontId="14" fillId="38" borderId="22" xfId="0" applyNumberFormat="1" applyFont="1" applyFill="1" applyBorder="1" applyAlignment="1">
      <alignment horizontal="center" vertical="center"/>
    </xf>
    <xf numFmtId="4" fontId="14" fillId="38" borderId="22" xfId="0" applyNumberFormat="1" applyFont="1" applyFill="1" applyBorder="1" applyAlignment="1">
      <alignment horizontal="center" vertical="center" wrapText="1"/>
    </xf>
    <xf numFmtId="4" fontId="14" fillId="38" borderId="23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190" fontId="0" fillId="36" borderId="24" xfId="51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0" fontId="13" fillId="37" borderId="0" xfId="48" applyFont="1" applyFill="1" applyBorder="1" applyAlignment="1">
      <alignment horizontal="left" vertical="center" wrapText="1"/>
      <protection/>
    </xf>
    <xf numFmtId="0" fontId="13" fillId="37" borderId="0" xfId="48" applyFont="1" applyFill="1" applyBorder="1" applyAlignment="1">
      <alignment horizontal="center" vertical="center"/>
      <protection/>
    </xf>
    <xf numFmtId="2" fontId="13" fillId="37" borderId="0" xfId="48" applyNumberFormat="1" applyFont="1" applyFill="1" applyBorder="1" applyAlignment="1">
      <alignment horizontal="center" vertical="center"/>
      <protection/>
    </xf>
    <xf numFmtId="4" fontId="13" fillId="37" borderId="0" xfId="48" applyNumberFormat="1" applyFont="1" applyFill="1" applyBorder="1" applyAlignment="1">
      <alignment horizontal="center" vertical="center" wrapText="1"/>
      <protection/>
    </xf>
    <xf numFmtId="4" fontId="13" fillId="37" borderId="0" xfId="48" applyNumberFormat="1" applyFont="1" applyFill="1" applyBorder="1" applyAlignment="1">
      <alignment horizontal="right" vertical="center"/>
      <protection/>
    </xf>
    <xf numFmtId="0" fontId="14" fillId="38" borderId="0" xfId="48" applyFont="1" applyFill="1" applyBorder="1" applyAlignment="1">
      <alignment horizontal="left" vertical="center" wrapText="1"/>
      <protection/>
    </xf>
    <xf numFmtId="0" fontId="14" fillId="38" borderId="0" xfId="48" applyFont="1" applyFill="1" applyBorder="1" applyAlignment="1">
      <alignment horizontal="center" vertical="center"/>
      <protection/>
    </xf>
    <xf numFmtId="2" fontId="14" fillId="38" borderId="0" xfId="48" applyNumberFormat="1" applyFont="1" applyFill="1" applyBorder="1" applyAlignment="1">
      <alignment horizontal="center" vertical="center"/>
      <protection/>
    </xf>
    <xf numFmtId="4" fontId="14" fillId="38" borderId="0" xfId="48" applyNumberFormat="1" applyFont="1" applyFill="1" applyBorder="1" applyAlignment="1">
      <alignment horizontal="center" vertical="center"/>
      <protection/>
    </xf>
    <xf numFmtId="4" fontId="14" fillId="38" borderId="0" xfId="48" applyNumberFormat="1" applyFont="1" applyFill="1" applyBorder="1" applyAlignment="1">
      <alignment vertical="center"/>
      <protection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right" vertical="center"/>
    </xf>
    <xf numFmtId="39" fontId="2" fillId="0" borderId="16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33" xfId="0" applyFont="1" applyFill="1" applyBorder="1" applyAlignment="1">
      <alignment horizontal="center" vertical="center" wrapText="1"/>
    </xf>
    <xf numFmtId="184" fontId="0" fillId="34" borderId="11" xfId="53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_AnexoXIV - PlanilhaComposicaoPreco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ont>
        <b val="0"/>
        <color indexed="9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  <dxf>
      <font>
        <b val="0"/>
        <color indexed="9"/>
      </font>
    </dxf>
    <dxf>
      <font>
        <b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view="pageBreakPreview" zoomScale="90" zoomScaleNormal="80" zoomScaleSheetLayoutView="90" zoomScalePageLayoutView="0" workbookViewId="0" topLeftCell="A1">
      <selection activeCell="E22" sqref="E22"/>
    </sheetView>
  </sheetViews>
  <sheetFormatPr defaultColWidth="9.140625" defaultRowHeight="12.75"/>
  <cols>
    <col min="1" max="1" width="100.8515625" style="0" customWidth="1"/>
    <col min="2" max="2" width="14.7109375" style="0" customWidth="1"/>
    <col min="4" max="4" width="15.7109375" style="0" customWidth="1"/>
    <col min="5" max="5" width="16.7109375" style="0" customWidth="1"/>
    <col min="6" max="6" width="3.00390625" style="0" customWidth="1"/>
    <col min="7" max="7" width="19.28125" style="0" customWidth="1"/>
    <col min="8" max="8" width="11.140625" style="0" customWidth="1"/>
    <col min="10" max="10" width="12.140625" style="0" customWidth="1"/>
    <col min="11" max="11" width="58.8515625" style="0" customWidth="1"/>
    <col min="14" max="14" width="26.28125" style="0" bestFit="1" customWidth="1"/>
    <col min="15" max="15" width="12.57421875" style="0" bestFit="1" customWidth="1"/>
  </cols>
  <sheetData>
    <row r="1" spans="1:5" ht="15.75">
      <c r="A1" s="92"/>
      <c r="B1" s="92"/>
      <c r="C1" s="92"/>
      <c r="D1" s="92"/>
      <c r="E1" s="92"/>
    </row>
    <row r="2" spans="1:7" ht="15.75" customHeight="1">
      <c r="A2" s="93" t="s">
        <v>0</v>
      </c>
      <c r="B2" s="93"/>
      <c r="C2" s="93"/>
      <c r="D2" s="93"/>
      <c r="E2" s="93"/>
      <c r="G2" s="1"/>
    </row>
    <row r="3" spans="1:5" ht="16.5" customHeight="1">
      <c r="A3" s="93"/>
      <c r="B3" s="93"/>
      <c r="C3" s="93"/>
      <c r="D3" s="93"/>
      <c r="E3" s="93"/>
    </row>
    <row r="4" spans="1:11" ht="12.75" customHeight="1">
      <c r="A4" s="2" t="s">
        <v>47</v>
      </c>
      <c r="B4" s="94" t="s">
        <v>1</v>
      </c>
      <c r="C4" s="94" t="s">
        <v>2</v>
      </c>
      <c r="D4" s="95" t="s">
        <v>24</v>
      </c>
      <c r="E4" s="95"/>
      <c r="G4" s="81"/>
      <c r="H4" s="81"/>
      <c r="I4" s="81"/>
      <c r="J4" s="81"/>
      <c r="K4" s="81"/>
    </row>
    <row r="5" spans="1:11" ht="12.75">
      <c r="A5" s="37"/>
      <c r="B5" s="94"/>
      <c r="C5" s="94"/>
      <c r="D5" s="3" t="s">
        <v>3</v>
      </c>
      <c r="E5" s="4" t="s">
        <v>4</v>
      </c>
      <c r="G5" s="81"/>
      <c r="H5" s="81"/>
      <c r="I5" s="81"/>
      <c r="J5" s="81"/>
      <c r="K5" s="81"/>
    </row>
    <row r="6" spans="1:11" ht="18" customHeight="1">
      <c r="A6" s="5" t="s">
        <v>5</v>
      </c>
      <c r="B6" s="3" t="s">
        <v>6</v>
      </c>
      <c r="C6" s="3">
        <v>1</v>
      </c>
      <c r="D6" s="6">
        <f>O22</f>
        <v>1955380</v>
      </c>
      <c r="E6" s="7">
        <f>D6*C6</f>
        <v>1955380</v>
      </c>
      <c r="F6" s="8"/>
      <c r="G6" s="87"/>
      <c r="H6" s="87"/>
      <c r="I6" s="9"/>
      <c r="J6" s="88"/>
      <c r="K6" s="88"/>
    </row>
    <row r="7" spans="1:11" ht="18" customHeight="1">
      <c r="A7" s="51" t="s">
        <v>7</v>
      </c>
      <c r="B7" s="3" t="s">
        <v>8</v>
      </c>
      <c r="C7" s="3">
        <v>1</v>
      </c>
      <c r="D7" s="10">
        <f>O23</f>
        <v>96250</v>
      </c>
      <c r="E7" s="11">
        <f>D7</f>
        <v>96250</v>
      </c>
      <c r="F7" s="12"/>
      <c r="G7" s="9"/>
      <c r="H7" s="13"/>
      <c r="I7" s="9"/>
      <c r="J7" s="87"/>
      <c r="K7" s="87"/>
    </row>
    <row r="8" spans="1:11" ht="12.75">
      <c r="A8" s="89" t="s">
        <v>9</v>
      </c>
      <c r="B8" s="89"/>
      <c r="C8" s="89"/>
      <c r="D8" s="89"/>
      <c r="E8" s="90">
        <f>E6+E7</f>
        <v>2051630</v>
      </c>
      <c r="G8" s="40">
        <f>E8+E11</f>
        <v>2056759.075</v>
      </c>
      <c r="H8" s="13"/>
      <c r="I8" s="9"/>
      <c r="J8" s="9"/>
      <c r="K8" s="13"/>
    </row>
    <row r="9" spans="1:11" ht="12.75">
      <c r="A9" s="89"/>
      <c r="B9" s="89"/>
      <c r="C9" s="89"/>
      <c r="D9" s="89"/>
      <c r="E9" s="90"/>
      <c r="F9" s="8"/>
      <c r="G9" s="9"/>
      <c r="H9" s="13"/>
      <c r="I9" s="9"/>
      <c r="J9" s="14"/>
      <c r="K9" s="14"/>
    </row>
    <row r="10" spans="1:11" ht="18" customHeight="1">
      <c r="A10" s="96" t="s">
        <v>10</v>
      </c>
      <c r="B10" s="96"/>
      <c r="C10" s="96"/>
      <c r="D10" s="96"/>
      <c r="E10" s="96"/>
      <c r="F10" s="8"/>
      <c r="G10" s="9"/>
      <c r="H10" s="9"/>
      <c r="I10" s="9"/>
      <c r="J10" s="14"/>
      <c r="K10" s="38"/>
    </row>
    <row r="11" spans="1:15" ht="18" customHeight="1">
      <c r="A11" s="83" t="s">
        <v>11</v>
      </c>
      <c r="B11" s="83"/>
      <c r="C11" s="83"/>
      <c r="D11" s="83"/>
      <c r="E11" s="16">
        <f>E8*0.25%</f>
        <v>5129.075</v>
      </c>
      <c r="F11" s="17"/>
      <c r="G11" s="18"/>
      <c r="H11" s="19"/>
      <c r="I11" s="9"/>
      <c r="J11" s="54"/>
      <c r="K11" s="55" t="s">
        <v>48</v>
      </c>
      <c r="L11" s="56" t="s">
        <v>49</v>
      </c>
      <c r="M11" s="56" t="s">
        <v>50</v>
      </c>
      <c r="N11" s="57" t="s">
        <v>51</v>
      </c>
      <c r="O11" s="58" t="s">
        <v>52</v>
      </c>
    </row>
    <row r="12" spans="1:15" ht="18" customHeight="1">
      <c r="A12" s="15" t="s">
        <v>12</v>
      </c>
      <c r="B12" s="20"/>
      <c r="C12" s="20"/>
      <c r="D12" s="20"/>
      <c r="E12" s="21">
        <f>40/H24</f>
        <v>21.034917963819943</v>
      </c>
      <c r="F12" s="8"/>
      <c r="G12" s="9"/>
      <c r="H12" s="22"/>
      <c r="I12" s="9"/>
      <c r="J12" s="59" t="s">
        <v>53</v>
      </c>
      <c r="K12" s="60" t="s">
        <v>54</v>
      </c>
      <c r="L12" s="61" t="s">
        <v>55</v>
      </c>
      <c r="M12" s="62">
        <v>1</v>
      </c>
      <c r="N12" s="63">
        <v>962500</v>
      </c>
      <c r="O12" s="64">
        <f aca="true" t="shared" si="0" ref="O12:O21">ROUND(M12*N12,2)</f>
        <v>962500</v>
      </c>
    </row>
    <row r="13" spans="1:15" ht="18" customHeight="1">
      <c r="A13" s="82" t="s">
        <v>38</v>
      </c>
      <c r="B13" s="83"/>
      <c r="C13" s="83"/>
      <c r="D13" s="83"/>
      <c r="E13" s="16">
        <f>(E8+E11+E12)*0%</f>
        <v>0</v>
      </c>
      <c r="F13" s="8"/>
      <c r="G13" s="81"/>
      <c r="H13" s="81"/>
      <c r="I13" s="9"/>
      <c r="J13" s="59" t="s">
        <v>56</v>
      </c>
      <c r="K13" s="60" t="s">
        <v>57</v>
      </c>
      <c r="L13" s="61" t="s">
        <v>55</v>
      </c>
      <c r="M13" s="62">
        <v>1</v>
      </c>
      <c r="N13" s="63"/>
      <c r="O13" s="64">
        <f t="shared" si="0"/>
        <v>0</v>
      </c>
    </row>
    <row r="14" spans="1:15" ht="18" customHeight="1">
      <c r="A14" s="82" t="s">
        <v>39</v>
      </c>
      <c r="B14" s="83"/>
      <c r="C14" s="83"/>
      <c r="D14" s="83"/>
      <c r="E14" s="16">
        <f>(E8+E11+E12+E13)*20%</f>
        <v>411356.0219835928</v>
      </c>
      <c r="F14" s="8"/>
      <c r="G14" s="9"/>
      <c r="H14" s="22"/>
      <c r="I14" s="9"/>
      <c r="J14" s="59" t="s">
        <v>58</v>
      </c>
      <c r="K14" s="60" t="s">
        <v>59</v>
      </c>
      <c r="L14" s="61" t="s">
        <v>55</v>
      </c>
      <c r="M14" s="62">
        <v>1</v>
      </c>
      <c r="N14" s="63">
        <v>338380</v>
      </c>
      <c r="O14" s="64">
        <f t="shared" si="0"/>
        <v>338380</v>
      </c>
    </row>
    <row r="15" spans="1:15" ht="18" customHeight="1">
      <c r="A15" s="41" t="s">
        <v>40</v>
      </c>
      <c r="B15" s="20"/>
      <c r="C15" s="20"/>
      <c r="D15" s="20"/>
      <c r="E15" s="16">
        <v>47246.17298669622</v>
      </c>
      <c r="F15" s="8"/>
      <c r="G15" s="9"/>
      <c r="H15" s="22"/>
      <c r="I15" s="9"/>
      <c r="J15" s="59" t="s">
        <v>60</v>
      </c>
      <c r="K15" s="60" t="s">
        <v>61</v>
      </c>
      <c r="L15" s="61" t="s">
        <v>55</v>
      </c>
      <c r="M15" s="62">
        <v>1</v>
      </c>
      <c r="N15" s="63"/>
      <c r="O15" s="64">
        <f t="shared" si="0"/>
        <v>0</v>
      </c>
    </row>
    <row r="16" spans="1:15" ht="18" customHeight="1">
      <c r="A16" s="41" t="s">
        <v>41</v>
      </c>
      <c r="B16" s="20"/>
      <c r="C16" s="20"/>
      <c r="D16" s="20"/>
      <c r="E16" s="16">
        <v>217618.73618114623</v>
      </c>
      <c r="F16" s="8"/>
      <c r="G16" s="9"/>
      <c r="H16" s="22"/>
      <c r="I16" s="9"/>
      <c r="J16" s="59" t="s">
        <v>62</v>
      </c>
      <c r="K16" s="60" t="s">
        <v>63</v>
      </c>
      <c r="L16" s="61" t="s">
        <v>55</v>
      </c>
      <c r="M16" s="62">
        <v>1</v>
      </c>
      <c r="N16" s="63">
        <v>385000</v>
      </c>
      <c r="O16" s="64">
        <f t="shared" si="0"/>
        <v>385000</v>
      </c>
    </row>
    <row r="17" spans="1:15" ht="18" customHeight="1">
      <c r="A17" s="83" t="s">
        <v>13</v>
      </c>
      <c r="B17" s="83"/>
      <c r="C17" s="83"/>
      <c r="D17" s="83"/>
      <c r="E17" s="16">
        <f>SUM((E8+E11+E12+E13+E14+E15+E16)/0.82)*0.18</f>
        <v>599927.0577957216</v>
      </c>
      <c r="F17" s="8"/>
      <c r="G17" s="9"/>
      <c r="H17" s="22"/>
      <c r="I17" s="9"/>
      <c r="J17" s="59" t="s">
        <v>64</v>
      </c>
      <c r="K17" s="60" t="s">
        <v>65</v>
      </c>
      <c r="L17" s="61" t="s">
        <v>66</v>
      </c>
      <c r="M17" s="62">
        <v>1</v>
      </c>
      <c r="N17" s="63"/>
      <c r="O17" s="64">
        <f t="shared" si="0"/>
        <v>0</v>
      </c>
    </row>
    <row r="18" spans="1:15" ht="18" customHeight="1">
      <c r="A18" s="15" t="s">
        <v>14</v>
      </c>
      <c r="B18" s="20"/>
      <c r="C18" s="20"/>
      <c r="D18" s="20"/>
      <c r="E18" s="16">
        <f>E8*2%</f>
        <v>41032.6</v>
      </c>
      <c r="F18" s="8"/>
      <c r="G18" s="9"/>
      <c r="H18" s="22"/>
      <c r="I18" s="9"/>
      <c r="J18" s="59" t="s">
        <v>67</v>
      </c>
      <c r="K18" s="60" t="s">
        <v>68</v>
      </c>
      <c r="L18" s="61" t="s">
        <v>55</v>
      </c>
      <c r="M18" s="62">
        <v>1</v>
      </c>
      <c r="N18" s="63">
        <v>77000</v>
      </c>
      <c r="O18" s="64">
        <f t="shared" si="0"/>
        <v>77000</v>
      </c>
    </row>
    <row r="19" spans="1:15" ht="18" customHeight="1">
      <c r="A19" s="66" t="s">
        <v>15</v>
      </c>
      <c r="B19" s="67"/>
      <c r="C19" s="67"/>
      <c r="D19" s="67"/>
      <c r="E19" s="16">
        <f>E7*0.25</f>
        <v>24062.5</v>
      </c>
      <c r="F19" s="8"/>
      <c r="G19" s="9"/>
      <c r="H19" s="22"/>
      <c r="I19" s="9"/>
      <c r="J19" s="59" t="s">
        <v>69</v>
      </c>
      <c r="K19" s="60" t="s">
        <v>70</v>
      </c>
      <c r="L19" s="61" t="s">
        <v>66</v>
      </c>
      <c r="M19" s="62">
        <v>1</v>
      </c>
      <c r="N19" s="63"/>
      <c r="O19" s="64">
        <f t="shared" si="0"/>
        <v>0</v>
      </c>
    </row>
    <row r="20" spans="1:15" ht="18" customHeight="1">
      <c r="A20" s="83" t="s">
        <v>16</v>
      </c>
      <c r="B20" s="83"/>
      <c r="C20" s="83"/>
      <c r="D20" s="83"/>
      <c r="E20" s="16">
        <f>E8*0.5%</f>
        <v>10258.15</v>
      </c>
      <c r="F20" s="8"/>
      <c r="G20" s="9"/>
      <c r="H20" s="22"/>
      <c r="I20" s="9"/>
      <c r="J20" s="59" t="s">
        <v>71</v>
      </c>
      <c r="K20" s="60" t="s">
        <v>72</v>
      </c>
      <c r="L20" s="61" t="s">
        <v>55</v>
      </c>
      <c r="M20" s="62">
        <v>10</v>
      </c>
      <c r="N20" s="63">
        <v>19250</v>
      </c>
      <c r="O20" s="64">
        <f t="shared" si="0"/>
        <v>192500</v>
      </c>
    </row>
    <row r="21" spans="1:15" ht="18" customHeight="1">
      <c r="A21" s="15" t="s">
        <v>17</v>
      </c>
      <c r="B21" s="20"/>
      <c r="C21" s="20"/>
      <c r="D21" s="20"/>
      <c r="E21" s="16">
        <f>(E8)*2%</f>
        <v>41032.6</v>
      </c>
      <c r="F21" s="8"/>
      <c r="G21" s="9"/>
      <c r="H21" s="22"/>
      <c r="I21" s="9"/>
      <c r="J21" s="59" t="s">
        <v>73</v>
      </c>
      <c r="K21" s="60" t="s">
        <v>74</v>
      </c>
      <c r="L21" s="61" t="s">
        <v>55</v>
      </c>
      <c r="M21" s="62">
        <v>1</v>
      </c>
      <c r="N21" s="63"/>
      <c r="O21" s="64">
        <f t="shared" si="0"/>
        <v>0</v>
      </c>
    </row>
    <row r="22" spans="1:15" ht="18" customHeight="1">
      <c r="A22" s="85" t="s">
        <v>21</v>
      </c>
      <c r="B22" s="85"/>
      <c r="C22" s="85"/>
      <c r="D22" s="85"/>
      <c r="E22" s="24">
        <f>SUM(E11:E21)</f>
        <v>1397683.9488651208</v>
      </c>
      <c r="F22" s="8"/>
      <c r="G22" s="9"/>
      <c r="H22" s="23"/>
      <c r="I22" s="9"/>
      <c r="J22" s="9"/>
      <c r="K22" s="9"/>
      <c r="O22" s="65">
        <f>SUM(O12:O21)</f>
        <v>1955380</v>
      </c>
    </row>
    <row r="23" spans="1:15" ht="18" customHeight="1">
      <c r="A23" s="86" t="s">
        <v>22</v>
      </c>
      <c r="B23" s="86"/>
      <c r="C23" s="86"/>
      <c r="D23" s="86"/>
      <c r="E23" s="25">
        <f>E8+E22</f>
        <v>3449313.9488651208</v>
      </c>
      <c r="F23" s="8"/>
      <c r="G23" s="9"/>
      <c r="H23" s="9"/>
      <c r="I23" s="9"/>
      <c r="J23" s="59" t="s">
        <v>75</v>
      </c>
      <c r="K23" s="60" t="s">
        <v>76</v>
      </c>
      <c r="L23" s="61" t="s">
        <v>55</v>
      </c>
      <c r="M23" s="62">
        <v>1</v>
      </c>
      <c r="N23" s="63">
        <v>96250</v>
      </c>
      <c r="O23" s="64">
        <f>ROUND(M23*N23,2)</f>
        <v>96250</v>
      </c>
    </row>
    <row r="24" spans="1:8" ht="18" customHeight="1">
      <c r="A24" s="84" t="s">
        <v>23</v>
      </c>
      <c r="B24" s="84"/>
      <c r="C24" s="84"/>
      <c r="D24" s="84"/>
      <c r="E24" s="26">
        <f>E23*H24</f>
        <v>6559215.4051619135</v>
      </c>
      <c r="G24" s="27" t="s">
        <v>18</v>
      </c>
      <c r="H24" s="28">
        <v>1.9016</v>
      </c>
    </row>
    <row r="25" spans="1:5" ht="12.75" customHeight="1">
      <c r="A25" s="29" t="s">
        <v>19</v>
      </c>
      <c r="B25" s="30"/>
      <c r="C25" s="30"/>
      <c r="D25" s="30"/>
      <c r="E25" s="30"/>
    </row>
    <row r="26" spans="1:15" ht="12.75" customHeight="1">
      <c r="A26" s="31" t="s">
        <v>20</v>
      </c>
      <c r="B26" s="31"/>
      <c r="C26" s="31"/>
      <c r="D26" s="31"/>
      <c r="E26" s="31"/>
      <c r="J26" s="32"/>
      <c r="K26" s="32"/>
      <c r="L26" s="32"/>
      <c r="M26" s="32"/>
      <c r="N26" s="32"/>
      <c r="O26" s="32"/>
    </row>
    <row r="27" spans="1:8" s="32" customFormat="1" ht="12.75">
      <c r="A27" s="32" t="s">
        <v>78</v>
      </c>
      <c r="H27" s="33"/>
    </row>
    <row r="28" spans="1:15" s="32" customFormat="1" ht="12.75">
      <c r="A28" s="34" t="s">
        <v>46</v>
      </c>
      <c r="H28" s="33"/>
      <c r="J28"/>
      <c r="K28"/>
      <c r="L28"/>
      <c r="M28"/>
      <c r="N28"/>
      <c r="O28"/>
    </row>
    <row r="29" spans="1:5" ht="12.75" customHeight="1">
      <c r="A29" s="30" t="s">
        <v>45</v>
      </c>
      <c r="B29" s="30"/>
      <c r="C29" s="30"/>
      <c r="D29" s="30"/>
      <c r="E29" s="30"/>
    </row>
    <row r="30" spans="1:6" ht="24" customHeight="1">
      <c r="A30" s="91" t="s">
        <v>44</v>
      </c>
      <c r="B30" s="91"/>
      <c r="C30" s="91"/>
      <c r="D30" s="91"/>
      <c r="E30" s="91"/>
      <c r="F30" s="91"/>
    </row>
    <row r="31" ht="12.75" customHeight="1">
      <c r="A31" t="s">
        <v>43</v>
      </c>
    </row>
    <row r="32" spans="1:5" ht="12.75">
      <c r="A32" s="9" t="s">
        <v>42</v>
      </c>
      <c r="B32" s="35"/>
      <c r="C32" s="35"/>
      <c r="D32" s="35"/>
      <c r="E32" s="35"/>
    </row>
    <row r="33" spans="1:5" ht="12.75" customHeight="1">
      <c r="A33" s="29"/>
      <c r="B33" s="30"/>
      <c r="C33" s="30"/>
      <c r="D33" s="30"/>
      <c r="E33" s="30"/>
    </row>
    <row r="35" ht="12.75">
      <c r="E35" s="52"/>
    </row>
    <row r="36" spans="1:5" ht="12.75">
      <c r="A36" s="39"/>
      <c r="B36" s="36"/>
      <c r="E36" s="52"/>
    </row>
    <row r="37" spans="2:5" ht="12.75">
      <c r="B37" s="36"/>
      <c r="E37" s="52"/>
    </row>
    <row r="38" spans="2:5" ht="12.75">
      <c r="B38" s="36"/>
      <c r="E38" s="52"/>
    </row>
    <row r="39" ht="12.75">
      <c r="E39" s="52"/>
    </row>
    <row r="40" ht="12.75">
      <c r="E40" s="53"/>
    </row>
  </sheetData>
  <sheetProtection/>
  <mergeCells count="22">
    <mergeCell ref="A30:F30"/>
    <mergeCell ref="A1:E1"/>
    <mergeCell ref="A2:E3"/>
    <mergeCell ref="B4:B5"/>
    <mergeCell ref="C4:C5"/>
    <mergeCell ref="D4:E4"/>
    <mergeCell ref="A10:E10"/>
    <mergeCell ref="A11:D11"/>
    <mergeCell ref="A13:D13"/>
    <mergeCell ref="G4:K5"/>
    <mergeCell ref="G6:H6"/>
    <mergeCell ref="J6:K6"/>
    <mergeCell ref="J7:K7"/>
    <mergeCell ref="A8:D9"/>
    <mergeCell ref="E8:E9"/>
    <mergeCell ref="G13:H13"/>
    <mergeCell ref="A14:D14"/>
    <mergeCell ref="A24:D24"/>
    <mergeCell ref="A17:D17"/>
    <mergeCell ref="A20:D20"/>
    <mergeCell ref="A22:D22"/>
    <mergeCell ref="A23:D23"/>
  </mergeCells>
  <printOptions/>
  <pageMargins left="0.7875" right="0.7875" top="1.025" bottom="1.025" header="0.7875" footer="0.7875"/>
  <pageSetup horizontalDpi="300" verticalDpi="300" orientation="landscape" paperSize="9" scale="80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90" zoomScaleNormal="80" zoomScaleSheetLayoutView="90" zoomScalePageLayoutView="0" workbookViewId="0" topLeftCell="A1">
      <selection activeCell="C15" sqref="C15"/>
    </sheetView>
  </sheetViews>
  <sheetFormatPr defaultColWidth="9.140625" defaultRowHeight="12.75"/>
  <cols>
    <col min="1" max="1" width="100.8515625" style="0" customWidth="1"/>
    <col min="2" max="2" width="14.7109375" style="0" customWidth="1"/>
    <col min="4" max="4" width="15.7109375" style="0" customWidth="1"/>
    <col min="5" max="5" width="16.7109375" style="0" customWidth="1"/>
    <col min="6" max="6" width="3.00390625" style="0" customWidth="1"/>
    <col min="7" max="7" width="19.28125" style="0" customWidth="1"/>
    <col min="8" max="8" width="11.140625" style="0" customWidth="1"/>
    <col min="10" max="10" width="12.140625" style="0" customWidth="1"/>
    <col min="11" max="11" width="58.8515625" style="0" customWidth="1"/>
    <col min="14" max="14" width="26.28125" style="0" bestFit="1" customWidth="1"/>
    <col min="15" max="15" width="13.140625" style="0" bestFit="1" customWidth="1"/>
  </cols>
  <sheetData>
    <row r="1" spans="1:5" ht="16.5" thickBot="1">
      <c r="A1" s="92"/>
      <c r="B1" s="92"/>
      <c r="C1" s="92"/>
      <c r="D1" s="92"/>
      <c r="E1" s="92"/>
    </row>
    <row r="2" spans="1:7" ht="15.75" customHeight="1" thickBot="1">
      <c r="A2" s="93" t="s">
        <v>0</v>
      </c>
      <c r="B2" s="93"/>
      <c r="C2" s="93"/>
      <c r="D2" s="93"/>
      <c r="E2" s="93"/>
      <c r="G2" s="1"/>
    </row>
    <row r="3" spans="1:5" ht="16.5" customHeight="1" thickBot="1">
      <c r="A3" s="93"/>
      <c r="B3" s="93"/>
      <c r="C3" s="93"/>
      <c r="D3" s="93"/>
      <c r="E3" s="93"/>
    </row>
    <row r="4" spans="1:11" ht="12.75" customHeight="1" thickBot="1">
      <c r="A4" s="2" t="s">
        <v>47</v>
      </c>
      <c r="B4" s="94" t="s">
        <v>1</v>
      </c>
      <c r="C4" s="94" t="s">
        <v>2</v>
      </c>
      <c r="D4" s="95" t="s">
        <v>24</v>
      </c>
      <c r="E4" s="95"/>
      <c r="G4" s="81"/>
      <c r="H4" s="81"/>
      <c r="I4" s="81"/>
      <c r="J4" s="81"/>
      <c r="K4" s="81"/>
    </row>
    <row r="5" spans="1:11" ht="12.75">
      <c r="A5" s="37"/>
      <c r="B5" s="94"/>
      <c r="C5" s="94"/>
      <c r="D5" s="3" t="s">
        <v>3</v>
      </c>
      <c r="E5" s="4" t="s">
        <v>4</v>
      </c>
      <c r="G5" s="81"/>
      <c r="H5" s="81"/>
      <c r="I5" s="81"/>
      <c r="J5" s="81"/>
      <c r="K5" s="81"/>
    </row>
    <row r="6" spans="1:11" ht="18" customHeight="1">
      <c r="A6" s="5" t="s">
        <v>5</v>
      </c>
      <c r="B6" s="3" t="s">
        <v>6</v>
      </c>
      <c r="C6" s="3">
        <v>1</v>
      </c>
      <c r="D6" s="6"/>
      <c r="E6" s="7">
        <f>D6*C6</f>
        <v>0</v>
      </c>
      <c r="F6" s="8"/>
      <c r="G6" s="87"/>
      <c r="H6" s="87"/>
      <c r="I6" s="9"/>
      <c r="J6" s="88"/>
      <c r="K6" s="88"/>
    </row>
    <row r="7" spans="1:11" ht="18" customHeight="1">
      <c r="A7" s="51" t="s">
        <v>7</v>
      </c>
      <c r="B7" s="3" t="s">
        <v>8</v>
      </c>
      <c r="C7" s="3">
        <v>1</v>
      </c>
      <c r="D7" s="10"/>
      <c r="E7" s="11">
        <f>D7*C7</f>
        <v>0</v>
      </c>
      <c r="F7" s="12"/>
      <c r="G7" s="9"/>
      <c r="H7" s="13"/>
      <c r="I7" s="9"/>
      <c r="J7" s="87"/>
      <c r="K7" s="87"/>
    </row>
    <row r="8" spans="1:11" ht="13.5" thickBot="1">
      <c r="A8" s="89" t="s">
        <v>9</v>
      </c>
      <c r="B8" s="89"/>
      <c r="C8" s="89"/>
      <c r="D8" s="89"/>
      <c r="E8" s="90">
        <f>E6+E7</f>
        <v>0</v>
      </c>
      <c r="G8" s="40"/>
      <c r="H8" s="13"/>
      <c r="I8" s="9"/>
      <c r="J8" s="9"/>
      <c r="K8" s="13"/>
    </row>
    <row r="9" spans="1:11" ht="13.5" thickBot="1">
      <c r="A9" s="89"/>
      <c r="B9" s="89"/>
      <c r="C9" s="89"/>
      <c r="D9" s="89"/>
      <c r="E9" s="90"/>
      <c r="F9" s="8"/>
      <c r="G9" s="9"/>
      <c r="H9" s="13"/>
      <c r="I9" s="9"/>
      <c r="J9" s="14"/>
      <c r="K9" s="14"/>
    </row>
    <row r="10" spans="1:11" ht="18" customHeight="1">
      <c r="A10" s="96" t="s">
        <v>10</v>
      </c>
      <c r="B10" s="96"/>
      <c r="C10" s="96"/>
      <c r="D10" s="96"/>
      <c r="E10" s="96"/>
      <c r="F10" s="8"/>
      <c r="G10" s="9"/>
      <c r="H10" s="9"/>
      <c r="I10" s="9"/>
      <c r="J10" s="14"/>
      <c r="K10" s="38"/>
    </row>
    <row r="11" spans="1:15" ht="18" customHeight="1">
      <c r="A11" s="83" t="s">
        <v>11</v>
      </c>
      <c r="B11" s="83"/>
      <c r="C11" s="83"/>
      <c r="D11" s="83"/>
      <c r="E11" s="16"/>
      <c r="F11" s="17"/>
      <c r="G11" s="18"/>
      <c r="H11" s="19"/>
      <c r="I11" s="9"/>
      <c r="J11" s="70"/>
      <c r="K11" s="70"/>
      <c r="L11" s="71"/>
      <c r="M11" s="72"/>
      <c r="N11" s="73"/>
      <c r="O11" s="74"/>
    </row>
    <row r="12" spans="1:15" ht="18" customHeight="1">
      <c r="A12" s="15" t="s">
        <v>12</v>
      </c>
      <c r="B12" s="20"/>
      <c r="C12" s="20"/>
      <c r="D12" s="20"/>
      <c r="E12" s="21"/>
      <c r="F12" s="8"/>
      <c r="G12" s="9"/>
      <c r="H12" s="22"/>
      <c r="I12" s="9"/>
      <c r="J12" s="75"/>
      <c r="K12" s="75"/>
      <c r="L12" s="76"/>
      <c r="M12" s="77"/>
      <c r="N12" s="78"/>
      <c r="O12" s="79"/>
    </row>
    <row r="13" spans="1:15" ht="18" customHeight="1">
      <c r="A13" s="82" t="s">
        <v>38</v>
      </c>
      <c r="B13" s="83"/>
      <c r="C13" s="83"/>
      <c r="D13" s="83"/>
      <c r="E13" s="16"/>
      <c r="F13" s="8"/>
      <c r="G13" s="81"/>
      <c r="H13" s="81"/>
      <c r="I13" s="9"/>
      <c r="J13" s="75"/>
      <c r="K13" s="75"/>
      <c r="L13" s="76"/>
      <c r="M13" s="77"/>
      <c r="N13" s="78"/>
      <c r="O13" s="79"/>
    </row>
    <row r="14" spans="1:15" ht="18" customHeight="1">
      <c r="A14" s="82" t="s">
        <v>39</v>
      </c>
      <c r="B14" s="83"/>
      <c r="C14" s="83"/>
      <c r="D14" s="83"/>
      <c r="E14" s="16"/>
      <c r="F14" s="8"/>
      <c r="G14" s="9"/>
      <c r="H14" s="22"/>
      <c r="I14" s="9"/>
      <c r="J14" s="75"/>
      <c r="K14" s="75"/>
      <c r="L14" s="76"/>
      <c r="M14" s="77"/>
      <c r="N14" s="78"/>
      <c r="O14" s="79"/>
    </row>
    <row r="15" spans="1:15" ht="18" customHeight="1">
      <c r="A15" s="41" t="s">
        <v>40</v>
      </c>
      <c r="B15" s="20"/>
      <c r="C15" s="20"/>
      <c r="D15" s="20"/>
      <c r="E15" s="16"/>
      <c r="F15" s="8"/>
      <c r="G15" s="9"/>
      <c r="H15" s="22"/>
      <c r="I15" s="9"/>
      <c r="J15" s="75"/>
      <c r="K15" s="75"/>
      <c r="L15" s="76"/>
      <c r="M15" s="77"/>
      <c r="N15" s="78"/>
      <c r="O15" s="79"/>
    </row>
    <row r="16" spans="1:15" ht="18" customHeight="1">
      <c r="A16" s="41" t="s">
        <v>41</v>
      </c>
      <c r="B16" s="20"/>
      <c r="C16" s="20"/>
      <c r="D16" s="20"/>
      <c r="E16" s="16"/>
      <c r="F16" s="8"/>
      <c r="G16" s="9"/>
      <c r="H16" s="22"/>
      <c r="I16" s="9"/>
      <c r="J16" s="75"/>
      <c r="K16" s="75"/>
      <c r="L16" s="76"/>
      <c r="M16" s="77"/>
      <c r="N16" s="78"/>
      <c r="O16" s="79"/>
    </row>
    <row r="17" spans="1:15" ht="18" customHeight="1">
      <c r="A17" s="83" t="s">
        <v>13</v>
      </c>
      <c r="B17" s="83"/>
      <c r="C17" s="83"/>
      <c r="D17" s="83"/>
      <c r="E17" s="16"/>
      <c r="F17" s="8"/>
      <c r="G17" s="9"/>
      <c r="H17" s="22"/>
      <c r="I17" s="9"/>
      <c r="J17" s="75"/>
      <c r="K17" s="75"/>
      <c r="L17" s="76"/>
      <c r="M17" s="77"/>
      <c r="N17" s="78"/>
      <c r="O17" s="79"/>
    </row>
    <row r="18" spans="1:15" ht="18" customHeight="1">
      <c r="A18" s="15" t="s">
        <v>14</v>
      </c>
      <c r="B18" s="20"/>
      <c r="C18" s="20"/>
      <c r="D18" s="20"/>
      <c r="E18" s="16"/>
      <c r="F18" s="8"/>
      <c r="G18" s="9"/>
      <c r="H18" s="22"/>
      <c r="I18" s="9"/>
      <c r="J18" s="75"/>
      <c r="K18" s="75"/>
      <c r="L18" s="76"/>
      <c r="M18" s="77"/>
      <c r="N18" s="78"/>
      <c r="O18" s="79"/>
    </row>
    <row r="19" spans="1:15" ht="18" customHeight="1">
      <c r="A19" s="66" t="s">
        <v>15</v>
      </c>
      <c r="B19" s="67"/>
      <c r="C19" s="67"/>
      <c r="D19" s="67"/>
      <c r="E19" s="16"/>
      <c r="F19" s="8"/>
      <c r="G19" s="9"/>
      <c r="H19" s="22"/>
      <c r="I19" s="9"/>
      <c r="J19" s="75"/>
      <c r="K19" s="75"/>
      <c r="L19" s="76"/>
      <c r="M19" s="77"/>
      <c r="N19" s="78"/>
      <c r="O19" s="79"/>
    </row>
    <row r="20" spans="1:15" ht="18" customHeight="1">
      <c r="A20" s="83" t="s">
        <v>16</v>
      </c>
      <c r="B20" s="83"/>
      <c r="C20" s="83"/>
      <c r="D20" s="83"/>
      <c r="E20" s="16"/>
      <c r="F20" s="8"/>
      <c r="G20" s="9"/>
      <c r="H20" s="22"/>
      <c r="I20" s="9"/>
      <c r="J20" s="75"/>
      <c r="K20" s="75"/>
      <c r="L20" s="76"/>
      <c r="M20" s="77"/>
      <c r="N20" s="78"/>
      <c r="O20" s="79"/>
    </row>
    <row r="21" spans="1:15" ht="18" customHeight="1">
      <c r="A21" s="15" t="s">
        <v>17</v>
      </c>
      <c r="B21" s="20"/>
      <c r="C21" s="20"/>
      <c r="D21" s="20"/>
      <c r="E21" s="16"/>
      <c r="F21" s="8"/>
      <c r="G21" s="9"/>
      <c r="H21" s="22"/>
      <c r="I21" s="9"/>
      <c r="J21" s="75"/>
      <c r="K21" s="75"/>
      <c r="L21" s="76"/>
      <c r="M21" s="77"/>
      <c r="N21" s="78"/>
      <c r="O21" s="79"/>
    </row>
    <row r="22" spans="1:15" ht="18" customHeight="1">
      <c r="A22" s="85" t="s">
        <v>21</v>
      </c>
      <c r="B22" s="85"/>
      <c r="C22" s="85"/>
      <c r="D22" s="85"/>
      <c r="E22" s="24">
        <f>SUM(E11:E21)</f>
        <v>0</v>
      </c>
      <c r="F22" s="8"/>
      <c r="G22" s="9"/>
      <c r="H22" s="23"/>
      <c r="I22" s="9"/>
      <c r="J22" s="30"/>
      <c r="K22" s="30"/>
      <c r="L22" s="30"/>
      <c r="M22" s="30"/>
      <c r="N22" s="30"/>
      <c r="O22" s="80"/>
    </row>
    <row r="23" spans="1:15" ht="18" customHeight="1" thickBot="1">
      <c r="A23" s="86" t="s">
        <v>22</v>
      </c>
      <c r="B23" s="86"/>
      <c r="C23" s="86"/>
      <c r="D23" s="86"/>
      <c r="E23" s="25">
        <f>E8+E22</f>
        <v>0</v>
      </c>
      <c r="F23" s="8"/>
      <c r="G23" s="9"/>
      <c r="H23" s="9"/>
      <c r="I23" s="9"/>
      <c r="J23" s="75"/>
      <c r="K23" s="75"/>
      <c r="L23" s="76"/>
      <c r="M23" s="77"/>
      <c r="N23" s="78"/>
      <c r="O23" s="79"/>
    </row>
    <row r="24" spans="1:8" ht="18" customHeight="1" thickBot="1">
      <c r="A24" s="84" t="s">
        <v>23</v>
      </c>
      <c r="B24" s="84"/>
      <c r="C24" s="84"/>
      <c r="D24" s="84"/>
      <c r="E24" s="26">
        <f>E23*H24</f>
        <v>0</v>
      </c>
      <c r="G24" s="27" t="s">
        <v>18</v>
      </c>
      <c r="H24" s="28">
        <v>1.9016</v>
      </c>
    </row>
    <row r="25" spans="1:5" ht="12.75" customHeight="1">
      <c r="A25" s="29" t="s">
        <v>19</v>
      </c>
      <c r="B25" s="30"/>
      <c r="C25" s="30"/>
      <c r="D25" s="30"/>
      <c r="E25" s="30"/>
    </row>
    <row r="26" spans="1:15" ht="12.75" customHeight="1">
      <c r="A26" s="31" t="s">
        <v>20</v>
      </c>
      <c r="B26" s="31"/>
      <c r="C26" s="31"/>
      <c r="D26" s="31"/>
      <c r="E26" s="31"/>
      <c r="J26" s="32"/>
      <c r="K26" s="32"/>
      <c r="L26" s="32"/>
      <c r="M26" s="32"/>
      <c r="N26" s="32"/>
      <c r="O26" s="32"/>
    </row>
    <row r="27" spans="1:8" s="32" customFormat="1" ht="12.75">
      <c r="A27" s="32" t="s">
        <v>78</v>
      </c>
      <c r="H27" s="33"/>
    </row>
    <row r="28" spans="1:15" s="32" customFormat="1" ht="12.75">
      <c r="A28" s="34" t="s">
        <v>46</v>
      </c>
      <c r="H28" s="33"/>
      <c r="J28"/>
      <c r="K28"/>
      <c r="L28"/>
      <c r="M28"/>
      <c r="N28"/>
      <c r="O28"/>
    </row>
    <row r="29" spans="1:5" ht="12.75" customHeight="1">
      <c r="A29" s="30" t="s">
        <v>45</v>
      </c>
      <c r="B29" s="30"/>
      <c r="C29" s="30"/>
      <c r="D29" s="30"/>
      <c r="E29" s="30"/>
    </row>
    <row r="30" spans="1:6" ht="24" customHeight="1">
      <c r="A30" s="91" t="s">
        <v>44</v>
      </c>
      <c r="B30" s="91"/>
      <c r="C30" s="91"/>
      <c r="D30" s="91"/>
      <c r="E30" s="91"/>
      <c r="F30" s="91"/>
    </row>
    <row r="31" ht="12.75" customHeight="1">
      <c r="A31" t="s">
        <v>43</v>
      </c>
    </row>
    <row r="32" spans="1:5" ht="12.75">
      <c r="A32" s="9" t="s">
        <v>42</v>
      </c>
      <c r="B32" s="35"/>
      <c r="C32" s="35"/>
      <c r="D32" s="35"/>
      <c r="E32" s="35"/>
    </row>
    <row r="33" spans="1:5" ht="12.75" customHeight="1">
      <c r="A33" s="29"/>
      <c r="B33" s="30"/>
      <c r="C33" s="30"/>
      <c r="D33" s="30"/>
      <c r="E33" s="30"/>
    </row>
    <row r="35" ht="12.75">
      <c r="E35" s="52"/>
    </row>
    <row r="36" spans="1:5" ht="12.75">
      <c r="A36" s="39"/>
      <c r="B36" s="36"/>
      <c r="E36" s="52"/>
    </row>
    <row r="37" spans="2:5" ht="12.75">
      <c r="B37" s="36"/>
      <c r="E37" s="52"/>
    </row>
    <row r="38" spans="2:5" ht="12.75">
      <c r="B38" s="36"/>
      <c r="E38" s="52"/>
    </row>
    <row r="39" ht="12.75">
      <c r="E39" s="52"/>
    </row>
    <row r="40" ht="12.75">
      <c r="E40" s="53"/>
    </row>
  </sheetData>
  <sheetProtection/>
  <mergeCells count="22">
    <mergeCell ref="A1:E1"/>
    <mergeCell ref="A2:E3"/>
    <mergeCell ref="B4:B5"/>
    <mergeCell ref="C4:C5"/>
    <mergeCell ref="D4:E4"/>
    <mergeCell ref="G4:K5"/>
    <mergeCell ref="G13:H13"/>
    <mergeCell ref="A14:D14"/>
    <mergeCell ref="A17:D17"/>
    <mergeCell ref="A20:D20"/>
    <mergeCell ref="G6:H6"/>
    <mergeCell ref="J6:K6"/>
    <mergeCell ref="J7:K7"/>
    <mergeCell ref="A8:D9"/>
    <mergeCell ref="E8:E9"/>
    <mergeCell ref="A10:E10"/>
    <mergeCell ref="A22:D22"/>
    <mergeCell ref="A23:D23"/>
    <mergeCell ref="A24:D24"/>
    <mergeCell ref="A30:F30"/>
    <mergeCell ref="A11:D11"/>
    <mergeCell ref="A13:D13"/>
  </mergeCells>
  <printOptions/>
  <pageMargins left="0.7875" right="0.7875" top="1.025" bottom="1.025" header="0.7875" footer="0.7875"/>
  <pageSetup horizontalDpi="300" verticalDpi="300" orientation="landscape" paperSize="9" scale="80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B5" sqref="B5"/>
    </sheetView>
  </sheetViews>
  <sheetFormatPr defaultColWidth="9.140625" defaultRowHeight="12.75"/>
  <cols>
    <col min="2" max="2" width="14.28125" style="0" bestFit="1" customWidth="1"/>
    <col min="5" max="5" width="9.57421875" style="0" bestFit="1" customWidth="1"/>
    <col min="7" max="7" width="9.57421875" style="0" bestFit="1" customWidth="1"/>
    <col min="8" max="8" width="10.00390625" style="0" customWidth="1"/>
    <col min="9" max="9" width="11.140625" style="0" customWidth="1"/>
    <col min="10" max="11" width="25.140625" style="0" bestFit="1" customWidth="1"/>
  </cols>
  <sheetData>
    <row r="1" spans="1:9" ht="12.75">
      <c r="A1" s="97" t="s">
        <v>77</v>
      </c>
      <c r="B1" s="97"/>
      <c r="C1" s="97"/>
      <c r="D1" s="97"/>
      <c r="E1" s="97"/>
      <c r="F1" s="97"/>
      <c r="G1" s="97"/>
      <c r="H1" s="97"/>
      <c r="I1" s="97"/>
    </row>
    <row r="2" spans="1:11" ht="12.75" customHeight="1">
      <c r="A2" s="98" t="s">
        <v>25</v>
      </c>
      <c r="B2" s="98" t="s">
        <v>26</v>
      </c>
      <c r="C2" s="98" t="s">
        <v>27</v>
      </c>
      <c r="D2" s="98"/>
      <c r="E2" s="98"/>
      <c r="F2" s="98"/>
      <c r="G2" s="98"/>
      <c r="H2" s="98"/>
      <c r="I2" s="98"/>
      <c r="J2" s="100" t="s">
        <v>28</v>
      </c>
      <c r="K2" s="100" t="s">
        <v>29</v>
      </c>
    </row>
    <row r="3" spans="1:11" ht="12.75" customHeight="1">
      <c r="A3" s="98"/>
      <c r="B3" s="98"/>
      <c r="C3" s="98" t="s">
        <v>30</v>
      </c>
      <c r="D3" s="98" t="s">
        <v>31</v>
      </c>
      <c r="E3" s="98"/>
      <c r="F3" s="98"/>
      <c r="G3" s="98" t="s">
        <v>32</v>
      </c>
      <c r="H3" s="98" t="s">
        <v>33</v>
      </c>
      <c r="I3" s="98" t="s">
        <v>34</v>
      </c>
      <c r="J3" s="100"/>
      <c r="K3" s="100"/>
    </row>
    <row r="4" spans="1:11" ht="22.5">
      <c r="A4" s="98"/>
      <c r="B4" s="99"/>
      <c r="C4" s="98"/>
      <c r="D4" s="42" t="s">
        <v>35</v>
      </c>
      <c r="E4" s="42" t="s">
        <v>36</v>
      </c>
      <c r="F4" s="42" t="s">
        <v>37</v>
      </c>
      <c r="G4" s="98"/>
      <c r="H4" s="98"/>
      <c r="I4" s="98"/>
      <c r="J4" s="43">
        <v>217618.73618114623</v>
      </c>
      <c r="K4" s="43">
        <v>47246.17298669622</v>
      </c>
    </row>
    <row r="5" spans="1:11" ht="12.75">
      <c r="A5" s="44">
        <v>1</v>
      </c>
      <c r="B5" s="69">
        <v>2056759.075</v>
      </c>
      <c r="C5" s="68">
        <v>0</v>
      </c>
      <c r="D5" s="46">
        <v>0</v>
      </c>
      <c r="E5" s="47">
        <v>0</v>
      </c>
      <c r="F5" s="45">
        <v>0.2</v>
      </c>
      <c r="G5" s="48">
        <v>0.0165</v>
      </c>
      <c r="H5" s="48">
        <v>0.076</v>
      </c>
      <c r="I5" s="45">
        <v>0.18</v>
      </c>
      <c r="J5" s="49">
        <v>217618.73618114623</v>
      </c>
      <c r="K5" s="50">
        <v>47246.17298669622</v>
      </c>
    </row>
    <row r="7" spans="1:9" ht="12.75">
      <c r="A7" s="97" t="s">
        <v>79</v>
      </c>
      <c r="B7" s="97"/>
      <c r="C7" s="97"/>
      <c r="D7" s="97"/>
      <c r="E7" s="97"/>
      <c r="F7" s="97"/>
      <c r="G7" s="97"/>
      <c r="H7" s="97"/>
      <c r="I7" s="97"/>
    </row>
    <row r="8" spans="1:11" ht="12.75" customHeight="1">
      <c r="A8" s="98" t="s">
        <v>25</v>
      </c>
      <c r="B8" s="98" t="s">
        <v>26</v>
      </c>
      <c r="C8" s="98" t="s">
        <v>27</v>
      </c>
      <c r="D8" s="98"/>
      <c r="E8" s="98"/>
      <c r="F8" s="98"/>
      <c r="G8" s="98"/>
      <c r="H8" s="98"/>
      <c r="I8" s="98"/>
      <c r="J8" s="100" t="s">
        <v>28</v>
      </c>
      <c r="K8" s="100" t="s">
        <v>29</v>
      </c>
    </row>
    <row r="9" spans="1:11" ht="12.75" customHeight="1">
      <c r="A9" s="98"/>
      <c r="B9" s="98"/>
      <c r="C9" s="98" t="s">
        <v>30</v>
      </c>
      <c r="D9" s="98" t="s">
        <v>31</v>
      </c>
      <c r="E9" s="98"/>
      <c r="F9" s="98"/>
      <c r="G9" s="98" t="s">
        <v>32</v>
      </c>
      <c r="H9" s="98" t="s">
        <v>33</v>
      </c>
      <c r="I9" s="98" t="s">
        <v>34</v>
      </c>
      <c r="J9" s="100"/>
      <c r="K9" s="100"/>
    </row>
    <row r="10" spans="1:11" ht="22.5">
      <c r="A10" s="98"/>
      <c r="B10" s="99"/>
      <c r="C10" s="98"/>
      <c r="D10" s="42" t="s">
        <v>35</v>
      </c>
      <c r="E10" s="42" t="s">
        <v>36</v>
      </c>
      <c r="F10" s="42" t="s">
        <v>37</v>
      </c>
      <c r="G10" s="98"/>
      <c r="H10" s="98"/>
      <c r="I10" s="98"/>
      <c r="J10" s="43">
        <f>SUM(J11:J210)</f>
        <v>425028.12498609145</v>
      </c>
      <c r="K10" s="43">
        <f>SUM(K11:K210)</f>
        <v>92275.84292461196</v>
      </c>
    </row>
    <row r="11" spans="1:11" ht="12.75">
      <c r="A11" s="44">
        <v>1</v>
      </c>
      <c r="B11" s="69">
        <v>4017027.525</v>
      </c>
      <c r="C11" s="68">
        <v>0</v>
      </c>
      <c r="D11" s="46">
        <v>0</v>
      </c>
      <c r="E11" s="47">
        <v>0</v>
      </c>
      <c r="F11" s="45">
        <v>0.2</v>
      </c>
      <c r="G11" s="48">
        <v>0.0165</v>
      </c>
      <c r="H11" s="48">
        <v>0.076</v>
      </c>
      <c r="I11" s="45">
        <v>0.18</v>
      </c>
      <c r="J11" s="49">
        <v>425028.12498609145</v>
      </c>
      <c r="K11" s="50">
        <v>92275.84292461196</v>
      </c>
    </row>
  </sheetData>
  <sheetProtection/>
  <mergeCells count="22">
    <mergeCell ref="H3:H4"/>
    <mergeCell ref="C2:I2"/>
    <mergeCell ref="G9:G10"/>
    <mergeCell ref="H9:H10"/>
    <mergeCell ref="C8:I8"/>
    <mergeCell ref="A7:I7"/>
    <mergeCell ref="K2:K3"/>
    <mergeCell ref="C3:C4"/>
    <mergeCell ref="D3:F3"/>
    <mergeCell ref="I3:I4"/>
    <mergeCell ref="G3:G4"/>
    <mergeCell ref="J2:J3"/>
    <mergeCell ref="A1:I1"/>
    <mergeCell ref="A2:A4"/>
    <mergeCell ref="B2:B4"/>
    <mergeCell ref="K8:K9"/>
    <mergeCell ref="C9:C10"/>
    <mergeCell ref="D9:F9"/>
    <mergeCell ref="I9:I10"/>
    <mergeCell ref="J8:J9"/>
    <mergeCell ref="A8:A10"/>
    <mergeCell ref="B8:B10"/>
  </mergeCells>
  <conditionalFormatting sqref="A5 A11">
    <cfRule type="cellIs" priority="11" dxfId="1" operator="lessThanOrEqual" stopIfTrue="1">
      <formula>$H$11</formula>
    </cfRule>
    <cfRule type="cellIs" priority="12" dxfId="0" operator="greaterThan" stopIfTrue="1">
      <formula>$H$11</formula>
    </cfRule>
  </conditionalFormatting>
  <conditionalFormatting sqref="A5 A11">
    <cfRule type="cellIs" priority="13" dxfId="1" operator="lessThanOrEqual" stopIfTrue="1">
      <formula>$G$11</formula>
    </cfRule>
    <cfRule type="cellIs" priority="14" dxfId="0" operator="greaterThan" stopIfTrue="1">
      <formula>$G$11</formula>
    </cfRule>
  </conditionalFormatting>
  <conditionalFormatting sqref="A5">
    <cfRule type="cellIs" priority="19" dxfId="1" operator="lessThanOrEqual" stopIfTrue="1">
      <formula>$F$11</formula>
    </cfRule>
    <cfRule type="cellIs" priority="20" dxfId="0" operator="greaterThan" stopIfTrue="1">
      <formula>$F$11</formula>
    </cfRule>
  </conditionalFormatting>
  <dataValidations count="1">
    <dataValidation type="whole" allowBlank="1" showErrorMessage="1" errorTitle="Regras de preenchimento:" error="1 - Este campo só pode deve ser preenchido quando houver alíquota específica (R$ por quantidade);&#10;2 - Nesse caso, indicar a quantidade de produto importado (nesta adição) compatível com a alíquota específica (maior que zero)." sqref="E5 E11">
      <formula1>IF(D5&gt;0,1,0)</formula1>
      <formula2>IF(D5&gt;0,1E+24,0)</formula2>
    </dataValidation>
  </dataValidations>
  <printOptions/>
  <pageMargins left="0.511811024" right="0.511811024" top="0.787401575" bottom="0.787401575" header="0.31496062" footer="0.3149606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Hilario Oliveira Amorim Junior</dc:creator>
  <cp:keywords/>
  <dc:description/>
  <cp:lastModifiedBy>Infraero</cp:lastModifiedBy>
  <cp:lastPrinted>2010-04-27T19:13:45Z</cp:lastPrinted>
  <dcterms:created xsi:type="dcterms:W3CDTF">2010-04-23T13:57:23Z</dcterms:created>
  <dcterms:modified xsi:type="dcterms:W3CDTF">2012-02-14T12:15:10Z</dcterms:modified>
  <cp:category/>
  <cp:version/>
  <cp:contentType/>
  <cp:contentStatus/>
</cp:coreProperties>
</file>